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s.curtelin.O-W\Desktop\Bulletins de salaire-CESU-MP Curtelin\"/>
    </mc:Choice>
  </mc:AlternateContent>
  <xr:revisionPtr revIDLastSave="0" documentId="13_ncr:1_{DF5F33B1-F47D-4CC8-BD57-6B546E6EA665}" xr6:coauthVersionLast="47" xr6:coauthVersionMax="47" xr10:uidLastSave="{00000000-0000-0000-0000-000000000000}"/>
  <bookViews>
    <workbookView xWindow="-108" yWindow="-108" windowWidth="23256" windowHeight="12456" xr2:uid="{3D1B7AE3-2CF7-4F00-A29C-C1B2815F0757}"/>
  </bookViews>
  <sheets>
    <sheet name="suivi" sheetId="1" r:id="rId1"/>
    <sheet name="devis initi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0" i="1" l="1"/>
  <c r="N8" i="1"/>
  <c r="M8" i="1"/>
  <c r="L8" i="1"/>
  <c r="I8" i="1"/>
  <c r="J8" i="1"/>
  <c r="I10" i="1" s="1"/>
  <c r="K8" i="1"/>
  <c r="H8" i="1"/>
  <c r="G8" i="1"/>
  <c r="D8" i="1"/>
  <c r="E8" i="1"/>
  <c r="F8" i="1"/>
  <c r="F10" i="1" s="1"/>
  <c r="C8" i="1"/>
  <c r="C10" i="1" s="1"/>
  <c r="C9" i="1"/>
  <c r="C9" i="2"/>
  <c r="C12" i="2" s="1"/>
  <c r="C5" i="2"/>
  <c r="C8" i="2" s="1"/>
  <c r="C11" i="2" s="1"/>
  <c r="L10" i="1" l="1"/>
  <c r="D14" i="2"/>
  <c r="D18" i="2" s="1"/>
  <c r="D20" i="2" s="1"/>
  <c r="C14" i="2"/>
  <c r="C18" i="2" s="1"/>
  <c r="B8" i="1"/>
  <c r="B10" i="1" s="1"/>
</calcChain>
</file>

<file path=xl/sharedStrings.xml><?xml version="1.0" encoding="utf-8"?>
<sst xmlns="http://schemas.openxmlformats.org/spreadsheetml/2006/main" count="49" uniqueCount="36">
  <si>
    <t>Aide PCH</t>
  </si>
  <si>
    <t>Isabelle</t>
  </si>
  <si>
    <t>Christine</t>
  </si>
  <si>
    <t>Astrid</t>
  </si>
  <si>
    <t>Annabelle</t>
  </si>
  <si>
    <t>Agnès</t>
  </si>
  <si>
    <t>Total Les Essentielles</t>
  </si>
  <si>
    <t>05/2022</t>
  </si>
  <si>
    <t>Reste à charge</t>
  </si>
  <si>
    <t>Actuellement</t>
  </si>
  <si>
    <t>Les Essentielles</t>
  </si>
  <si>
    <t>coût horaire semaine et samedi</t>
  </si>
  <si>
    <t>coût horaire dimanche et jour férié</t>
  </si>
  <si>
    <t>par an</t>
  </si>
  <si>
    <t>nb jours moyen</t>
  </si>
  <si>
    <t>nb dimanches/fériés</t>
  </si>
  <si>
    <t>par mois</t>
  </si>
  <si>
    <t>nb d'heures moyen /mois</t>
  </si>
  <si>
    <t>Jours semaine/samedi</t>
  </si>
  <si>
    <t>Jours dimanches/fériés</t>
  </si>
  <si>
    <t>Coût mensuel</t>
  </si>
  <si>
    <t>Prise en charge PCH</t>
  </si>
  <si>
    <t>Coût total mensuel</t>
  </si>
  <si>
    <t>Reste à charge après crédit d'impôt 50%</t>
  </si>
  <si>
    <t>Sorties</t>
  </si>
  <si>
    <t>aout</t>
  </si>
  <si>
    <t>Salaire net</t>
  </si>
  <si>
    <t>Cotis</t>
  </si>
  <si>
    <t>Avance crédit</t>
  </si>
  <si>
    <t>COUT TOTAL</t>
  </si>
  <si>
    <t>Agnès             520 € soit 26  h</t>
  </si>
  <si>
    <t>Marie Astrid   225 € soit 11,25 h</t>
  </si>
  <si>
    <t>Christine        150 € soit 7,5 h</t>
  </si>
  <si>
    <t>Isabelle           560 € soit 28 €</t>
  </si>
  <si>
    <t>Annabelle 120€ 4,8h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</si>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</sst>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12121"/>
      <name val="-apple-system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7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17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ill="1"/>
    <xf numFmtId="0" fontId="0" fillId="3" borderId="1" xfId="0" applyFill="1" applyBorder="1"/>
    <xf numFmtId="0" fontId="2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E2C79-7FA9-4A1C-A4E4-1BC087D68628}">
  <dimension ref="A1:N30"/>
  <sheetViews>
    <sheetView tabSelected="1" workbookViewId="0">
      <selection activeCell="A23" sqref="A23"/>
    </sheetView>
  </sheetViews>
  <sheetFormatPr baseColWidth="10" defaultRowHeight="14.4"/>
  <cols>
    <col min="1" max="1" width="24.44140625" customWidth="1"/>
    <col min="2" max="3" width="11.5546875" style="14"/>
    <col min="6" max="6" width="11.5546875" style="14"/>
    <col min="9" max="9" width="11.5546875" style="14"/>
    <col min="12" max="12" width="11.5546875" style="14"/>
  </cols>
  <sheetData>
    <row r="1" spans="1:14" s="3" customFormat="1">
      <c r="B1" s="11" t="s">
        <v>7</v>
      </c>
      <c r="C1" s="17">
        <v>44713</v>
      </c>
      <c r="D1" s="9"/>
      <c r="E1" s="9"/>
      <c r="F1" s="17">
        <v>44743</v>
      </c>
      <c r="G1" s="9"/>
      <c r="H1" s="9"/>
      <c r="I1" s="13" t="s">
        <v>25</v>
      </c>
      <c r="L1" s="13" t="s">
        <v>25</v>
      </c>
    </row>
    <row r="2" spans="1:14" s="3" customFormat="1">
      <c r="B2" s="11" t="s">
        <v>26</v>
      </c>
      <c r="C2" s="11" t="s">
        <v>26</v>
      </c>
      <c r="D2" s="9" t="s">
        <v>27</v>
      </c>
      <c r="E2" s="9" t="s">
        <v>28</v>
      </c>
      <c r="F2" s="11" t="s">
        <v>26</v>
      </c>
      <c r="G2" s="9" t="s">
        <v>27</v>
      </c>
      <c r="H2" s="9" t="s">
        <v>28</v>
      </c>
      <c r="I2" s="11" t="s">
        <v>26</v>
      </c>
      <c r="J2" s="9" t="s">
        <v>27</v>
      </c>
      <c r="K2" s="9" t="s">
        <v>28</v>
      </c>
      <c r="L2" s="11" t="s">
        <v>26</v>
      </c>
      <c r="M2" s="9" t="s">
        <v>27</v>
      </c>
      <c r="N2" s="9" t="s">
        <v>28</v>
      </c>
    </row>
    <row r="3" spans="1:14">
      <c r="A3" t="s">
        <v>1</v>
      </c>
      <c r="B3" s="12">
        <v>395</v>
      </c>
      <c r="C3" s="12">
        <v>230</v>
      </c>
      <c r="D3" s="10">
        <v>173.17</v>
      </c>
      <c r="E3" s="10">
        <v>-201.59</v>
      </c>
      <c r="F3" s="12">
        <v>305</v>
      </c>
      <c r="G3" s="10">
        <v>234.65</v>
      </c>
      <c r="H3" s="6">
        <v>-269.83</v>
      </c>
      <c r="I3" s="12">
        <v>445</v>
      </c>
      <c r="J3" s="19">
        <v>343.36</v>
      </c>
      <c r="K3" s="19">
        <v>-394.18</v>
      </c>
      <c r="L3" s="12">
        <v>375</v>
      </c>
      <c r="M3" s="19"/>
      <c r="N3" s="19"/>
    </row>
    <row r="4" spans="1:14">
      <c r="A4" t="s">
        <v>2</v>
      </c>
      <c r="B4" s="12">
        <v>165</v>
      </c>
      <c r="C4" s="12">
        <v>170</v>
      </c>
      <c r="D4" s="10">
        <v>128.26</v>
      </c>
      <c r="E4" s="10">
        <v>-149.13</v>
      </c>
      <c r="F4" s="12">
        <v>65</v>
      </c>
      <c r="G4" s="10">
        <v>51.12</v>
      </c>
      <c r="H4" s="6">
        <v>-58.06</v>
      </c>
      <c r="I4" s="12">
        <v>345</v>
      </c>
      <c r="J4" s="19">
        <v>266.57</v>
      </c>
      <c r="K4" s="19">
        <v>-305.79000000000002</v>
      </c>
      <c r="L4" s="12">
        <v>110</v>
      </c>
      <c r="M4" s="19"/>
      <c r="N4" s="19"/>
    </row>
    <row r="5" spans="1:14">
      <c r="A5" t="s">
        <v>3</v>
      </c>
      <c r="B5" s="12">
        <v>275</v>
      </c>
      <c r="C5" s="12">
        <v>370</v>
      </c>
      <c r="D5" s="10">
        <v>278.01</v>
      </c>
      <c r="E5" s="10">
        <v>-324.01</v>
      </c>
      <c r="F5" s="12">
        <v>425</v>
      </c>
      <c r="G5" s="19">
        <v>326.43</v>
      </c>
      <c r="H5" s="6">
        <v>-375.72</v>
      </c>
      <c r="I5" s="12">
        <v>220</v>
      </c>
      <c r="J5" s="19">
        <v>170.55</v>
      </c>
      <c r="K5" s="19">
        <v>-195.28</v>
      </c>
      <c r="L5" s="12">
        <v>400</v>
      </c>
      <c r="M5" s="19"/>
      <c r="N5" s="19"/>
    </row>
    <row r="6" spans="1:14">
      <c r="A6" t="s">
        <v>4</v>
      </c>
      <c r="B6" s="12">
        <v>220</v>
      </c>
      <c r="C6" s="12">
        <v>320</v>
      </c>
      <c r="D6" s="10">
        <v>239.58</v>
      </c>
      <c r="E6" s="10">
        <v>-279.79000000000002</v>
      </c>
      <c r="F6" s="12">
        <v>230</v>
      </c>
      <c r="G6" s="10">
        <v>177.02</v>
      </c>
      <c r="H6" s="6">
        <v>-203.51</v>
      </c>
      <c r="I6" s="12">
        <v>150</v>
      </c>
      <c r="J6" s="19">
        <v>115.22</v>
      </c>
      <c r="K6" s="19">
        <v>-132.61000000000001</v>
      </c>
      <c r="L6" s="12">
        <v>260</v>
      </c>
      <c r="M6" s="19"/>
      <c r="N6" s="19"/>
    </row>
    <row r="7" spans="1:14">
      <c r="A7" t="s">
        <v>5</v>
      </c>
      <c r="B7" s="12">
        <v>300</v>
      </c>
      <c r="C7" s="12">
        <v>250</v>
      </c>
      <c r="D7" s="10">
        <v>188.15</v>
      </c>
      <c r="E7" s="10">
        <v>-219.08</v>
      </c>
      <c r="F7" s="12">
        <v>430</v>
      </c>
      <c r="G7" s="10">
        <v>332.64</v>
      </c>
      <c r="H7" s="6">
        <v>-381.32</v>
      </c>
      <c r="I7" s="12">
        <v>525</v>
      </c>
      <c r="J7" s="19">
        <v>403.22</v>
      </c>
      <c r="K7" s="19">
        <v>-464.11</v>
      </c>
      <c r="L7" s="12">
        <v>505</v>
      </c>
      <c r="M7" s="19"/>
      <c r="N7" s="19"/>
    </row>
    <row r="8" spans="1:14" s="20" customFormat="1">
      <c r="A8" s="20" t="s">
        <v>6</v>
      </c>
      <c r="B8" s="21">
        <f>SUM(B3:B7)</f>
        <v>1355</v>
      </c>
      <c r="C8" s="21">
        <f>SUM(C3:C7)</f>
        <v>1340</v>
      </c>
      <c r="D8" s="22">
        <f t="shared" ref="D8:E8" si="0">SUM(D3:D7)</f>
        <v>1007.17</v>
      </c>
      <c r="E8" s="22">
        <f t="shared" si="0"/>
        <v>-1173.5999999999999</v>
      </c>
      <c r="F8" s="21">
        <f t="shared" ref="F8" si="1">SUM(F3:F7)</f>
        <v>1455</v>
      </c>
      <c r="G8" s="22">
        <f t="shared" ref="G8" si="2">SUM(G3:G7)</f>
        <v>1121.8600000000001</v>
      </c>
      <c r="H8" s="22">
        <f t="shared" ref="H8" si="3">SUM(H3:H7)</f>
        <v>-1288.44</v>
      </c>
      <c r="I8" s="21">
        <f>SUM(I3:I7)</f>
        <v>1685</v>
      </c>
      <c r="J8" s="22">
        <f>SUM(J3:J7)</f>
        <v>1298.92</v>
      </c>
      <c r="K8" s="22">
        <f t="shared" ref="K8" si="4">SUM(K3:K7)</f>
        <v>-1491.9700000000003</v>
      </c>
      <c r="L8" s="21">
        <f>SUM(L3:L7)</f>
        <v>1650</v>
      </c>
      <c r="M8" s="22">
        <f>SUM(M3:M7)</f>
        <v>0</v>
      </c>
      <c r="N8" s="22">
        <f t="shared" ref="N8" si="5">SUM(N3:N7)</f>
        <v>0</v>
      </c>
    </row>
    <row r="9" spans="1:14">
      <c r="A9" t="s">
        <v>24</v>
      </c>
      <c r="C9" s="12">
        <f>150+60+60</f>
        <v>270</v>
      </c>
      <c r="D9" s="10"/>
      <c r="E9" s="10"/>
      <c r="F9" s="12"/>
      <c r="G9" s="6"/>
      <c r="H9" s="6"/>
    </row>
    <row r="10" spans="1:14" s="23" customFormat="1">
      <c r="A10" s="20" t="s">
        <v>29</v>
      </c>
      <c r="B10" s="24">
        <f>B8</f>
        <v>1355</v>
      </c>
      <c r="C10" s="21">
        <f>(C8+D8)-E8</f>
        <v>3520.77</v>
      </c>
      <c r="F10" s="21">
        <f>(F8+G8)-H8</f>
        <v>3865.3</v>
      </c>
      <c r="I10" s="21">
        <f>(I8+J8)-K8</f>
        <v>4475.8900000000003</v>
      </c>
      <c r="L10" s="21">
        <f>(L8+M8)-N8</f>
        <v>1650</v>
      </c>
    </row>
    <row r="12" spans="1:14" s="2" customFormat="1">
      <c r="A12" s="2" t="s">
        <v>0</v>
      </c>
      <c r="B12" s="15"/>
      <c r="C12" s="16"/>
      <c r="F12" s="16"/>
      <c r="I12" s="16"/>
      <c r="L12" s="16"/>
    </row>
    <row r="14" spans="1:14" s="4" customFormat="1" ht="47.25" customHeight="1">
      <c r="A14" s="4" t="s">
        <v>8</v>
      </c>
      <c r="B14" s="15"/>
      <c r="C14" s="18"/>
      <c r="F14" s="18"/>
      <c r="I14" s="18"/>
      <c r="L14" s="18"/>
    </row>
    <row r="16" spans="1:14">
      <c r="F16"/>
    </row>
    <row r="17" spans="1:6">
      <c r="F17" s="25"/>
    </row>
    <row r="18" spans="1:6">
      <c r="F18" s="25"/>
    </row>
    <row r="19" spans="1:6">
      <c r="F19" s="25"/>
    </row>
    <row r="20" spans="1:6">
      <c r="F20" s="25"/>
    </row>
    <row r="21" spans="1:6">
      <c r="F21" s="26"/>
    </row>
    <row r="22" spans="1:6">
      <c r="A22" t="s">
        <v>35</v>
      </c>
    </row>
    <row r="23" spans="1:6" ht="30">
      <c r="A23" s="30" t="s">
        <v>30</v>
      </c>
      <c r="B23" s="31"/>
    </row>
    <row r="24" spans="1:6" ht="30">
      <c r="A24" s="30" t="s">
        <v>31</v>
      </c>
      <c r="B24" s="31"/>
    </row>
    <row r="25" spans="1:6" ht="30">
      <c r="A25" s="30" t="s">
        <v>32</v>
      </c>
      <c r="B25" s="31"/>
    </row>
    <row r="26" spans="1:6" ht="30">
      <c r="A26" s="30" t="s">
        <v>33</v>
      </c>
      <c r="B26" s="31"/>
    </row>
    <row r="27" spans="1:6" ht="15">
      <c r="A27" s="29" t="s">
        <v>34</v>
      </c>
    </row>
    <row r="30" spans="1:6">
      <c r="A30">
        <f>120/4.8</f>
        <v>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A209-AE01-4479-ACEB-E87B4B87AC0B}">
  <dimension ref="A1:D21"/>
  <sheetViews>
    <sheetView workbookViewId="0">
      <selection activeCell="B23" sqref="B23"/>
    </sheetView>
  </sheetViews>
  <sheetFormatPr baseColWidth="10" defaultRowHeight="14.4"/>
  <cols>
    <col min="2" max="2" width="31.33203125" customWidth="1"/>
  </cols>
  <sheetData>
    <row r="1" spans="1:4">
      <c r="C1" s="5" t="s">
        <v>9</v>
      </c>
      <c r="D1" s="5" t="s">
        <v>10</v>
      </c>
    </row>
    <row r="2" spans="1:4">
      <c r="B2" t="s">
        <v>11</v>
      </c>
      <c r="C2" s="1">
        <v>14.5</v>
      </c>
      <c r="D2" s="1">
        <v>25</v>
      </c>
    </row>
    <row r="3" spans="1:4">
      <c r="B3" t="s">
        <v>12</v>
      </c>
      <c r="C3" s="1">
        <v>14.5</v>
      </c>
      <c r="D3" s="1">
        <v>50</v>
      </c>
    </row>
    <row r="4" spans="1:4">
      <c r="C4" s="1"/>
      <c r="D4" s="1"/>
    </row>
    <row r="5" spans="1:4">
      <c r="A5" s="27" t="s">
        <v>13</v>
      </c>
      <c r="B5" t="s">
        <v>14</v>
      </c>
      <c r="C5" s="1">
        <f>365-C6</f>
        <v>302</v>
      </c>
      <c r="D5" s="1"/>
    </row>
    <row r="6" spans="1:4">
      <c r="A6" s="27"/>
      <c r="B6" t="s">
        <v>15</v>
      </c>
      <c r="C6" s="1">
        <v>63</v>
      </c>
      <c r="D6" s="1"/>
    </row>
    <row r="7" spans="1:4">
      <c r="C7" s="1"/>
      <c r="D7" s="1"/>
    </row>
    <row r="8" spans="1:4">
      <c r="A8" s="27" t="s">
        <v>16</v>
      </c>
      <c r="B8" t="s">
        <v>14</v>
      </c>
      <c r="C8" s="7">
        <f>C5/12</f>
        <v>25.166666666666668</v>
      </c>
      <c r="D8" s="1"/>
    </row>
    <row r="9" spans="1:4">
      <c r="A9" s="27"/>
      <c r="B9" t="s">
        <v>15</v>
      </c>
      <c r="C9" s="7">
        <f>C6/12</f>
        <v>5.25</v>
      </c>
      <c r="D9" s="1"/>
    </row>
    <row r="10" spans="1:4">
      <c r="C10" s="1"/>
      <c r="D10" s="1"/>
    </row>
    <row r="11" spans="1:4">
      <c r="A11" s="28" t="s">
        <v>17</v>
      </c>
      <c r="B11" t="s">
        <v>18</v>
      </c>
      <c r="C11" s="8">
        <f>2*C8</f>
        <v>50.333333333333336</v>
      </c>
      <c r="D11" s="1"/>
    </row>
    <row r="12" spans="1:4">
      <c r="A12" s="28"/>
      <c r="B12" t="s">
        <v>19</v>
      </c>
      <c r="C12" s="8">
        <f>2*C9</f>
        <v>10.5</v>
      </c>
      <c r="D12" s="1"/>
    </row>
    <row r="13" spans="1:4">
      <c r="C13" s="1"/>
      <c r="D13" s="1"/>
    </row>
    <row r="14" spans="1:4">
      <c r="B14" t="s">
        <v>20</v>
      </c>
      <c r="C14" s="8">
        <f>($C$11*C2)+(C3*$C$12)</f>
        <v>882.08333333333337</v>
      </c>
      <c r="D14" s="8">
        <f>($C$11*D2)+(D3*$C$12)</f>
        <v>1783.3333333333335</v>
      </c>
    </row>
    <row r="15" spans="1:4">
      <c r="C15" s="1"/>
      <c r="D15" s="1"/>
    </row>
    <row r="16" spans="1:4">
      <c r="B16" t="s">
        <v>21</v>
      </c>
      <c r="C16" s="1">
        <v>882.1</v>
      </c>
      <c r="D16" s="1">
        <v>882.1</v>
      </c>
    </row>
    <row r="17" spans="2:4">
      <c r="C17" s="1"/>
      <c r="D17" s="1"/>
    </row>
    <row r="18" spans="2:4">
      <c r="B18" t="s">
        <v>22</v>
      </c>
      <c r="C18" s="8">
        <f>C14-C16</f>
        <v>-1.6666666666651508E-2</v>
      </c>
      <c r="D18" s="8">
        <f>D14-D16</f>
        <v>901.23333333333346</v>
      </c>
    </row>
    <row r="19" spans="2:4">
      <c r="C19" s="1"/>
      <c r="D19" s="1"/>
    </row>
    <row r="20" spans="2:4">
      <c r="B20" t="s">
        <v>23</v>
      </c>
      <c r="C20" s="1"/>
      <c r="D20" s="8">
        <f>50%*D18</f>
        <v>450.61666666666673</v>
      </c>
    </row>
    <row r="21" spans="2:4">
      <c r="C21" s="1"/>
      <c r="D21" s="1"/>
    </row>
  </sheetData>
  <mergeCells count="3">
    <mergeCell ref="A5:A6"/>
    <mergeCell ref="A8:A9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</vt:lpstr>
      <vt:lpstr>devis initial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Curtelin</dc:creator>
  <cp:lastModifiedBy>Nicolas Curtelin</cp:lastModifiedBy>
  <dcterms:created xsi:type="dcterms:W3CDTF">2022-05-30T15:32:20Z</dcterms:created>
  <dcterms:modified xsi:type="dcterms:W3CDTF">2022-11-11T08:01:56Z</dcterms:modified>
</cp:coreProperties>
</file>